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Арсен\Desktop\Формы протоколов на 08.07.21\"/>
    </mc:Choice>
  </mc:AlternateContent>
  <bookViews>
    <workbookView xWindow="0" yWindow="0" windowWidth="20490" windowHeight="7755" tabRatio="789"/>
  </bookViews>
  <sheets>
    <sheet name="ИГ" sheetId="98" r:id="rId1"/>
  </sheets>
  <definedNames>
    <definedName name="_xlnm.Print_Titles" localSheetId="0">ИГ!$21:$22</definedName>
    <definedName name="_xlnm.Print_Area" localSheetId="0">ИГ!$A$1:$L$68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56" i="98" l="1"/>
  <c r="J24" i="98" l="1"/>
  <c r="J23" i="98"/>
  <c r="H55" i="98"/>
  <c r="H54" i="98" s="1"/>
  <c r="H60" i="98"/>
  <c r="H59" i="98"/>
  <c r="H57" i="98"/>
  <c r="H58" i="98"/>
  <c r="L59" i="98"/>
  <c r="L58" i="98"/>
  <c r="L57" i="98"/>
  <c r="L56" i="98"/>
  <c r="L55" i="98"/>
  <c r="L54" i="98"/>
  <c r="L53" i="98"/>
  <c r="I25" i="98"/>
  <c r="I26" i="98"/>
  <c r="I27" i="98"/>
  <c r="I28" i="98"/>
  <c r="I29" i="98"/>
  <c r="I30" i="98"/>
  <c r="I31" i="98"/>
  <c r="I32" i="98"/>
  <c r="I33" i="98"/>
  <c r="I34" i="98"/>
  <c r="I35" i="98"/>
  <c r="I36" i="98"/>
  <c r="I37" i="98"/>
  <c r="I24" i="98"/>
  <c r="J25" i="98"/>
  <c r="J26" i="98"/>
  <c r="J27" i="98"/>
  <c r="J28" i="98"/>
  <c r="J29" i="98"/>
  <c r="J30" i="98"/>
  <c r="J31" i="98"/>
  <c r="J32" i="98"/>
  <c r="J33" i="98"/>
  <c r="J34" i="98"/>
  <c r="J35" i="98"/>
  <c r="J36" i="98"/>
  <c r="J37" i="98"/>
</calcChain>
</file>

<file path=xl/sharedStrings.xml><?xml version="1.0" encoding="utf-8"?>
<sst xmlns="http://schemas.openxmlformats.org/spreadsheetml/2006/main" count="170" uniqueCount="113">
  <si>
    <t>Министерство спорта Российской Федерации</t>
  </si>
  <si>
    <t>ТЕХНИЧЕСКИЕ ДАННЫЕ ТРАССЫ: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</si>
  <si>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</si>
  <si>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</si>
  <si>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</si>
  <si>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</si>
  <si>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</si>
  <si>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</si>
  <si>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</si>
  <si>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</si>
  <si>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</si>
  <si>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</si>
  <si>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</si>
  <si>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</si>
  <si>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</si>
  <si>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</si>
  <si>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</si>
  <si>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</si>
  <si>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</si>
  <si>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</si>
  <si>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</si>
  <si>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</si>
  <si>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</si>
  <si>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СКОРОСТЬ км/ч</t>
  </si>
  <si>
    <t>Санкт-Петербург</t>
  </si>
  <si>
    <t>МС</t>
  </si>
  <si>
    <t>ВЫПОЛНЕНИЕ НТУ ЕВСК</t>
  </si>
  <si>
    <t>ОТСТАВАНИЕ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</si>
  <si>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</si>
  <si>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</si>
  <si>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</si>
  <si>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</si>
  <si>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</si>
  <si>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</si>
  <si>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</si>
  <si>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</si>
  <si>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</si>
  <si>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ДАТА РОЖД.</t>
  </si>
  <si>
    <t>UCI ID</t>
  </si>
  <si>
    <t>ДИСТАНЦИЯ: ДЛИНА КРУГА/КРУГОВ</t>
  </si>
  <si>
    <t>1 СР</t>
  </si>
  <si>
    <t>ВСЕРОССИЙСКИЕ СОРЕВНОВАНИЯ</t>
  </si>
  <si>
    <t>Республика Адыгея</t>
  </si>
  <si>
    <t>Лимит времени</t>
  </si>
  <si>
    <t>Департамент физической культуры и спорта Воронежской области</t>
  </si>
  <si>
    <t>Федерация велосипедного спорта Воронежской области</t>
  </si>
  <si>
    <t>КИРИЛЛОВА Полина</t>
  </si>
  <si>
    <t>СЫРАДОЕВА Маргарита</t>
  </si>
  <si>
    <t>КРЫЛОВА Седа</t>
  </si>
  <si>
    <t>ИВАНОВА Кристина</t>
  </si>
  <si>
    <t>ФАДЕЕВА Екатерина</t>
  </si>
  <si>
    <t>КИРЯКОВА Кристина</t>
  </si>
  <si>
    <t>АРЧИБАСОВА Елизавета</t>
  </si>
  <si>
    <t>РЫЦЕВА Алена</t>
  </si>
  <si>
    <t>МЕХТИЕВА Гюнель</t>
  </si>
  <si>
    <t>БОРОНИНА Валерия</t>
  </si>
  <si>
    <t>КОНОРЕВА Карина</t>
  </si>
  <si>
    <t xml:space="preserve">ЕЛИФЕРОВ А.В. (ВК, г. ВОРОНЕЖ) </t>
  </si>
  <si>
    <t xml:space="preserve">СИНЕЛЬНИКОВА Т.С. (1 КАТ., г. ВОРОНЕЖ) </t>
  </si>
  <si>
    <t>Воронежская область</t>
  </si>
  <si>
    <t>НС</t>
  </si>
  <si>
    <t xml:space="preserve">ГОНЧАРОВА С.И. (1 КАТ, г. ВОРОНЕЖ) </t>
  </si>
  <si>
    <t>ПРИХОДЬКО Дарья</t>
  </si>
  <si>
    <t>КОЗЛОВА Валерия</t>
  </si>
  <si>
    <t>ЛИХАНОВА Марина</t>
  </si>
  <si>
    <t>КАЗАНЦЕВА Виктория</t>
  </si>
  <si>
    <t>ФОМИНА Дарья</t>
  </si>
  <si>
    <t>ХАТУНЦЕВА Гульназ</t>
  </si>
  <si>
    <t>МАЛЕРВЕЙН Любовь</t>
  </si>
  <si>
    <t>СТЕПАНОВА Дарья</t>
  </si>
  <si>
    <t>КУЗНЕЦОВА Елизавета</t>
  </si>
  <si>
    <t>ЛАЗАРЕНКО Анжела</t>
  </si>
  <si>
    <t>УВАРОВА Марина</t>
  </si>
  <si>
    <t>ГОГОЛЕВА Елена</t>
  </si>
  <si>
    <t>МАХНОВА Алина</t>
  </si>
  <si>
    <t>ВОРОБЬЕВА Елизавета</t>
  </si>
  <si>
    <t>ШАРАХМАТОВА Виктория</t>
  </si>
  <si>
    <t>Краснодарский край</t>
  </si>
  <si>
    <t>РОСТОВЦЕВА Мария</t>
  </si>
  <si>
    <t>ЧЕРНЫШОВА Галина</t>
  </si>
  <si>
    <t xml:space="preserve">шоссе - индивидуальная гонка на время </t>
  </si>
  <si>
    <t>3,5 км /1</t>
  </si>
  <si>
    <t>Иркутская область</t>
  </si>
  <si>
    <t>Республика Бурятия</t>
  </si>
  <si>
    <t>Вологодская область</t>
  </si>
  <si>
    <t>Новосибирская область</t>
  </si>
  <si>
    <t>Самарская область</t>
  </si>
  <si>
    <t>Ростовская область</t>
  </si>
  <si>
    <t>Тульская область</t>
  </si>
  <si>
    <t/>
  </si>
  <si>
    <t>Женщины</t>
  </si>
  <si>
    <t>МЕСТО ПРОВЕДЕНИЯ: г. Воронеж - СК "Олимпик"</t>
  </si>
  <si>
    <t>ДАТА ПРОВЕДЕНИЯ: 10 июня 2021 года</t>
  </si>
  <si>
    <t xml:space="preserve">НАЧАЛО ГОНКИ: 10ч 00м </t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</si>
  <si>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11ч 00м</t>
    </r>
  </si>
  <si>
    <t>№ ВРВС: 0080521811Б</t>
  </si>
  <si>
    <t>№ ЕКП 2021: 32540</t>
  </si>
  <si>
    <t>НАЗВАНИЕ ТРАССЫ / РЕГ. НОМЕР: Лыжный СК с освещенной лыжероллерной трассой/ 0065515</t>
  </si>
  <si>
    <t>Курская область</t>
  </si>
  <si>
    <t>Москва</t>
  </si>
  <si>
    <t>Санкт-Петербург, Воронежская область</t>
  </si>
  <si>
    <t>Санкт-Петербург, Свердловская область</t>
  </si>
  <si>
    <t>Санкт-Петербург, Удмуртская Республика</t>
  </si>
  <si>
    <t>Санкт-Петербург, Псковская область</t>
  </si>
  <si>
    <t>Санкт-Петербург, Краснодарский край</t>
  </si>
  <si>
    <t>Температура: +16+17</t>
  </si>
  <si>
    <t>Влажность: 72%</t>
  </si>
  <si>
    <t>Ветер: 3,0 км/ч (ю)</t>
  </si>
  <si>
    <t>МАКСИМАЛЬНЫЙ ПЕРЕПАД (HD)(м): 5</t>
  </si>
  <si>
    <t>СУММА ПОЛОЖИТЕЛЬНЫХ ПЕРЕПАДОВ ВЫСОТЫ НА ДИСТАНЦИИ (ТС)(м): 9</t>
  </si>
  <si>
    <t>2 СР</t>
  </si>
  <si>
    <t>3 СР</t>
  </si>
  <si>
    <t>Осадки: н. дождь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</si>
</sst>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"/>
    <numFmt numFmtId="165" formatCode="h:mm:ss.00"/>
    <numFmt numFmtId="166" formatCode="dd/mm/yyyy"/>
  </numFmts>
  <fonts count="20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4" fillId="0" borderId="0"/>
    <xf numFmtId="0" fontId="3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9">
    <xf numFmtId="0" fontId="0" fillId="0" borderId="0" xfId="0"/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2" fillId="0" borderId="5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14" fillId="0" borderId="2" xfId="0" applyFont="1" applyBorder="1" applyAlignment="1">
      <alignment horizontal="right" vertical="center"/>
    </xf>
    <xf numFmtId="0" fontId="14" fillId="0" borderId="13" xfId="0" applyFont="1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0" fontId="14" fillId="0" borderId="15" xfId="0" applyFont="1" applyBorder="1" applyAlignment="1">
      <alignment horizontal="right" vertical="center"/>
    </xf>
    <xf numFmtId="0" fontId="5" fillId="0" borderId="16" xfId="0" applyFont="1" applyBorder="1" applyAlignment="1">
      <alignment vertical="center"/>
    </xf>
    <xf numFmtId="9" fontId="5" fillId="0" borderId="5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17" xfId="0" applyNumberFormat="1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2" fontId="12" fillId="0" borderId="2" xfId="0" applyNumberFormat="1" applyFont="1" applyBorder="1" applyAlignment="1">
      <alignment vertical="center"/>
    </xf>
    <xf numFmtId="2" fontId="12" fillId="0" borderId="3" xfId="0" applyNumberFormat="1" applyFont="1" applyBorder="1" applyAlignment="1">
      <alignment vertical="center"/>
    </xf>
    <xf numFmtId="2" fontId="12" fillId="0" borderId="5" xfId="0" applyNumberFormat="1" applyFont="1" applyBorder="1" applyAlignment="1">
      <alignment vertical="center"/>
    </xf>
    <xf numFmtId="2" fontId="5" fillId="0" borderId="27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vertical="center"/>
    </xf>
    <xf numFmtId="0" fontId="14" fillId="2" borderId="5" xfId="0" applyFont="1" applyFill="1" applyBorder="1" applyAlignment="1">
      <alignment vertical="center"/>
    </xf>
    <xf numFmtId="2" fontId="5" fillId="0" borderId="33" xfId="0" applyNumberFormat="1" applyFont="1" applyBorder="1" applyAlignment="1">
      <alignment vertical="center"/>
    </xf>
    <xf numFmtId="2" fontId="5" fillId="0" borderId="35" xfId="0" applyNumberFormat="1" applyFont="1" applyBorder="1" applyAlignment="1">
      <alignment vertical="center"/>
    </xf>
    <xf numFmtId="2" fontId="5" fillId="0" borderId="30" xfId="0" applyNumberFormat="1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14" fontId="12" fillId="0" borderId="2" xfId="0" applyNumberFormat="1" applyFont="1" applyBorder="1" applyAlignment="1">
      <alignment vertical="center"/>
    </xf>
    <xf numFmtId="14" fontId="12" fillId="0" borderId="3" xfId="0" applyNumberFormat="1" applyFont="1" applyBorder="1" applyAlignment="1">
      <alignment vertical="center"/>
    </xf>
    <xf numFmtId="14" fontId="5" fillId="0" borderId="5" xfId="0" applyNumberFormat="1" applyFont="1" applyBorder="1" applyAlignment="1">
      <alignment vertical="center"/>
    </xf>
    <xf numFmtId="14" fontId="5" fillId="0" borderId="27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49" fontId="12" fillId="0" borderId="17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2" fontId="15" fillId="0" borderId="0" xfId="0" applyNumberFormat="1" applyFont="1" applyAlignment="1">
      <alignment vertical="center" wrapText="1"/>
    </xf>
    <xf numFmtId="49" fontId="5" fillId="0" borderId="5" xfId="0" applyNumberFormat="1" applyFont="1" applyBorder="1" applyAlignment="1">
      <alignment horizontal="left" vertical="center"/>
    </xf>
    <xf numFmtId="0" fontId="5" fillId="0" borderId="33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35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vertical="center"/>
    </xf>
    <xf numFmtId="0" fontId="15" fillId="0" borderId="21" xfId="0" applyFont="1" applyBorder="1" applyAlignment="1">
      <alignment vertical="center"/>
    </xf>
    <xf numFmtId="14" fontId="5" fillId="0" borderId="32" xfId="0" applyNumberFormat="1" applyFont="1" applyBorder="1" applyAlignment="1">
      <alignment vertical="center"/>
    </xf>
    <xf numFmtId="14" fontId="5" fillId="0" borderId="34" xfId="0" applyNumberFormat="1" applyFont="1" applyBorder="1" applyAlignment="1">
      <alignment vertical="center"/>
    </xf>
    <xf numFmtId="14" fontId="5" fillId="0" borderId="31" xfId="0" applyNumberFormat="1" applyFont="1" applyBorder="1" applyAlignment="1">
      <alignment vertical="center"/>
    </xf>
    <xf numFmtId="14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vertical="center"/>
    </xf>
    <xf numFmtId="165" fontId="5" fillId="0" borderId="27" xfId="0" applyNumberFormat="1" applyFont="1" applyBorder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12" fillId="0" borderId="2" xfId="0" applyNumberFormat="1" applyFont="1" applyBorder="1" applyAlignment="1">
      <alignment vertical="center"/>
    </xf>
    <xf numFmtId="165" fontId="12" fillId="0" borderId="3" xfId="0" applyNumberFormat="1" applyFont="1" applyBorder="1" applyAlignment="1">
      <alignment vertical="center"/>
    </xf>
    <xf numFmtId="165" fontId="12" fillId="0" borderId="5" xfId="0" applyNumberFormat="1" applyFont="1" applyBorder="1" applyAlignment="1">
      <alignment vertical="center"/>
    </xf>
    <xf numFmtId="165" fontId="5" fillId="0" borderId="27" xfId="0" applyNumberFormat="1" applyFont="1" applyBorder="1" applyAlignment="1">
      <alignment vertical="center"/>
    </xf>
    <xf numFmtId="165" fontId="5" fillId="0" borderId="32" xfId="0" applyNumberFormat="1" applyFont="1" applyBorder="1" applyAlignment="1">
      <alignment vertical="center"/>
    </xf>
    <xf numFmtId="165" fontId="5" fillId="0" borderId="34" xfId="0" applyNumberFormat="1" applyFont="1" applyBorder="1" applyAlignment="1">
      <alignment vertical="center"/>
    </xf>
    <xf numFmtId="165" fontId="5" fillId="0" borderId="31" xfId="0" applyNumberFormat="1" applyFont="1" applyBorder="1" applyAlignment="1">
      <alignment vertical="center"/>
    </xf>
    <xf numFmtId="165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justify"/>
    </xf>
    <xf numFmtId="0" fontId="17" fillId="0" borderId="0" xfId="8" applyFont="1" applyBorder="1" applyAlignment="1">
      <alignment vertical="center" wrapText="1"/>
    </xf>
    <xf numFmtId="14" fontId="15" fillId="0" borderId="0" xfId="0" applyNumberFormat="1" applyFont="1" applyBorder="1" applyAlignment="1">
      <alignment horizontal="center" vertical="center" wrapText="1"/>
    </xf>
    <xf numFmtId="164" fontId="15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165" fontId="15" fillId="0" borderId="0" xfId="0" applyNumberFormat="1" applyFont="1" applyBorder="1" applyAlignment="1">
      <alignment horizontal="center" vertical="center" wrapText="1"/>
    </xf>
    <xf numFmtId="165" fontId="15" fillId="0" borderId="0" xfId="0" applyNumberFormat="1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5" fillId="3" borderId="0" xfId="0" applyFont="1" applyFill="1" applyAlignment="1">
      <alignment vertical="center"/>
    </xf>
    <xf numFmtId="165" fontId="12" fillId="3" borderId="2" xfId="0" applyNumberFormat="1" applyFont="1" applyFill="1" applyBorder="1" applyAlignment="1">
      <alignment horizontal="center" vertical="center"/>
    </xf>
    <xf numFmtId="165" fontId="12" fillId="3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4" fontId="5" fillId="0" borderId="21" xfId="0" applyNumberFormat="1" applyFont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15" fillId="0" borderId="36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6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18" fillId="0" borderId="1" xfId="8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left" vertical="center" wrapText="1"/>
    </xf>
    <xf numFmtId="166" fontId="5" fillId="0" borderId="41" xfId="0" applyNumberFormat="1" applyFont="1" applyBorder="1" applyAlignment="1">
      <alignment horizontal="center" vertical="center"/>
    </xf>
    <xf numFmtId="164" fontId="5" fillId="0" borderId="41" xfId="0" applyNumberFormat="1" applyFont="1" applyBorder="1" applyAlignment="1">
      <alignment horizontal="center" vertical="center" wrapText="1"/>
    </xf>
    <xf numFmtId="0" fontId="18" fillId="0" borderId="41" xfId="8" applyFont="1" applyBorder="1" applyAlignment="1">
      <alignment vertical="center" wrapText="1"/>
    </xf>
    <xf numFmtId="2" fontId="5" fillId="0" borderId="41" xfId="0" applyNumberFormat="1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right" vertical="center"/>
    </xf>
    <xf numFmtId="0" fontId="5" fillId="0" borderId="6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vertical="center"/>
    </xf>
    <xf numFmtId="165" fontId="5" fillId="0" borderId="1" xfId="0" applyNumberFormat="1" applyFont="1" applyBorder="1" applyAlignment="1">
      <alignment horizontal="center" vertical="center"/>
    </xf>
    <xf numFmtId="165" fontId="5" fillId="0" borderId="41" xfId="0" applyNumberFormat="1" applyFont="1" applyBorder="1" applyAlignment="1">
      <alignment horizontal="center" vertical="center"/>
    </xf>
    <xf numFmtId="165" fontId="19" fillId="0" borderId="1" xfId="0" applyNumberFormat="1" applyFont="1" applyBorder="1" applyAlignment="1">
      <alignment horizontal="center" vertical="center"/>
    </xf>
    <xf numFmtId="165" fontId="9" fillId="0" borderId="4" xfId="0" applyNumberFormat="1" applyFont="1" applyBorder="1" applyAlignment="1">
      <alignment horizontal="left" vertical="center"/>
    </xf>
    <xf numFmtId="165" fontId="9" fillId="0" borderId="4" xfId="0" applyNumberFormat="1" applyFont="1" applyBorder="1" applyAlignment="1">
      <alignment horizontal="left" vertical="center"/>
    </xf>
    <xf numFmtId="165" fontId="9" fillId="0" borderId="5" xfId="0" applyNumberFormat="1" applyFont="1" applyBorder="1" applyAlignment="1">
      <alignment horizontal="left" vertical="center"/>
    </xf>
    <xf numFmtId="165" fontId="9" fillId="0" borderId="17" xfId="0" applyNumberFormat="1" applyFont="1" applyBorder="1" applyAlignment="1">
      <alignment horizontal="left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38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14" fontId="6" fillId="2" borderId="38" xfId="3" applyNumberFormat="1" applyFont="1" applyFill="1" applyBorder="1" applyAlignment="1">
      <alignment horizontal="center" vertical="center" wrapText="1"/>
    </xf>
    <xf numFmtId="14" fontId="6" fillId="2" borderId="1" xfId="3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165" fontId="11" fillId="2" borderId="4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/>
    </xf>
    <xf numFmtId="165" fontId="11" fillId="2" borderId="17" xfId="0" applyNumberFormat="1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165" fontId="6" fillId="2" borderId="38" xfId="3" applyNumberFormat="1" applyFont="1" applyFill="1" applyBorder="1" applyAlignment="1">
      <alignment horizontal="center" vertical="center" wrapText="1"/>
    </xf>
    <xf numFmtId="165" fontId="6" fillId="2" borderId="1" xfId="3" applyNumberFormat="1" applyFont="1" applyFill="1" applyBorder="1" applyAlignment="1">
      <alignment horizontal="center" vertical="center" wrapText="1"/>
    </xf>
    <xf numFmtId="2" fontId="6" fillId="2" borderId="38" xfId="3" applyNumberFormat="1" applyFont="1" applyFill="1" applyBorder="1" applyAlignment="1">
      <alignment horizontal="center" vertical="center" wrapText="1"/>
    </xf>
    <xf numFmtId="2" fontId="6" fillId="2" borderId="1" xfId="3" applyNumberFormat="1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</cellXfs>
  <cellStyles count="9">
    <cellStyle name="Обычный" xfId="0" builtinId="0"/>
    <cellStyle name="Обычный 12" xfId="1"/>
    <cellStyle name="Обычный 2" xfId="2"/>
    <cellStyle name="Обычный 2 2" xfId="6"/>
    <cellStyle name="Обычный 2 3" xfId="5"/>
    <cellStyle name="Обычный 3" xfId="7"/>
    <cellStyle name="Обычный 4" xfId="4"/>
    <cellStyle name="Обычный_ID4938_RS_1" xfId="8"/>
    <cellStyle name="Обычный_Стартовый протокол Смирнов_20101106_Results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16931</xdr:colOff>
      <xdr:row>0</xdr:row>
      <xdr:rowOff>25345</xdr:rowOff>
    </xdr:from>
    <xdr:to>
      <xdr:col>1</xdr:col>
      <xdr:colOff>114300</xdr:colOff>
      <xdr:row>2</xdr:row>
      <xdr:rowOff>142875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799AD9EC-A0D5-45A0-85B7-A7654A62F35C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1" y="25345"/>
          <a:ext cx="564094" cy="612830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438150</xdr:colOff>
      <xdr:row>0</xdr:row>
      <xdr:rowOff>25346</xdr:rowOff>
    </xdr:from>
    <xdr:to>
      <xdr:col>3</xdr:col>
      <xdr:colOff>127454</xdr:colOff>
      <xdr:row>2</xdr:row>
      <xdr:rowOff>152400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xmlns="" id="{17883CC1-D7C9-4BBD-A135-1C665ED9080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25346"/>
          <a:ext cx="1003754" cy="622354"/>
        </a:xfrm>
        <a:prstGeom prst="rect">
          <a:avLst/>
        </a:prstGeom>
      </xdr:spPr>
    </xdr:pic>
    <xdr:clientData/>
  </xdr:twoCellAnchor>
  <xdr:twoCellAnchor>
    <xdr:from>
      <xdr:col>10</xdr:col>
      <xdr:colOff>619125</xdr:colOff>
      <xdr:row>0</xdr:row>
      <xdr:rowOff>47626</xdr:rowOff>
    </xdr:from>
    <xdr:to>
      <xdr:col>11</xdr:col>
      <xdr:colOff>228600</xdr:colOff>
      <xdr:row>3</xdr:row>
      <xdr:rowOff>2352</xdr:rowOff>
    </xdr:to>
    <xdr:pic>
      <xdr:nvPicPr>
        <xdr:cNvPr id="7" name="Picture 1" descr="депа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906000" y="47626"/>
          <a:ext cx="600075" cy="6976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514350</xdr:colOff>
      <xdr:row>0</xdr:row>
      <xdr:rowOff>66675</xdr:rowOff>
    </xdr:from>
    <xdr:to>
      <xdr:col>11</xdr:col>
      <xdr:colOff>1085850</xdr:colOff>
      <xdr:row>2</xdr:row>
      <xdr:rowOff>173314</xdr:rowOff>
    </xdr:to>
    <xdr:pic>
      <xdr:nvPicPr>
        <xdr:cNvPr id="8" name="Рисунок 7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1825" y="66675"/>
          <a:ext cx="571500" cy="601939"/>
        </a:xfrm>
        <a:prstGeom prst="rect">
          <a:avLst/>
        </a:prstGeom>
      </xdr:spPr>
    </xdr:pic>
    <xdr:clientData/>
  </xdr:twoCellAnchor>
  <xdr:twoCellAnchor editAs="oneCell">
    <xdr:from>
      <xdr:col>6</xdr:col>
      <xdr:colOff>571500</xdr:colOff>
      <xdr:row>63</xdr:row>
      <xdr:rowOff>19050</xdr:rowOff>
    </xdr:from>
    <xdr:to>
      <xdr:col>6</xdr:col>
      <xdr:colOff>1799166</xdr:colOff>
      <xdr:row>65</xdr:row>
      <xdr:rowOff>118533</xdr:rowOff>
    </xdr:to>
    <xdr:pic>
      <xdr:nvPicPr>
        <xdr:cNvPr id="9" name="Picture 2" descr="image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343525" y="15916275"/>
          <a:ext cx="1227666" cy="4233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619125</xdr:colOff>
      <xdr:row>63</xdr:row>
      <xdr:rowOff>76200</xdr:rowOff>
    </xdr:from>
    <xdr:to>
      <xdr:col>11</xdr:col>
      <xdr:colOff>40368</xdr:colOff>
      <xdr:row>65</xdr:row>
      <xdr:rowOff>41275</xdr:rowOff>
    </xdr:to>
    <xdr:pic>
      <xdr:nvPicPr>
        <xdr:cNvPr id="10" name="Picture 3" descr="image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9124950" y="15973425"/>
          <a:ext cx="1192893" cy="288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AB69"/>
  <sheetViews>
    <sheetView tabSelected="1" view="pageBreakPreview" topLeftCell="A16" zoomScaleNormal="100" zoomScaleSheetLayoutView="100" zoomScalePageLayoutView="50" workbookViewId="0">
      <selection activeCell="G25" sqref="G25"/>
    </sheetView>
  </sheetViews>
  <sheetFormatPr defaultColWidth="9.140625" defaultRowHeight="12.75" x14ac:dyDescent="0.2"/>
  <cols>
    <col min="1" max="1" width="7" style="34" customWidth="1"/>
    <col min="2" max="2" width="7" style="49" customWidth="1"/>
    <col min="3" max="3" width="12.7109375" style="49" customWidth="1"/>
    <col min="4" max="4" width="21.7109375" style="34" customWidth="1"/>
    <col min="5" max="5" width="11.7109375" style="56" customWidth="1"/>
    <col min="6" max="6" width="7.7109375" style="34" customWidth="1"/>
    <col min="7" max="7" width="33.28515625" style="34" customWidth="1"/>
    <col min="8" max="8" width="13.5703125" style="58" customWidth="1"/>
    <col min="9" max="9" width="12.28515625" style="66" customWidth="1"/>
    <col min="10" max="10" width="13.42578125" style="50" customWidth="1"/>
    <col min="11" max="11" width="14.85546875" style="34" customWidth="1"/>
    <col min="12" max="12" width="18.7109375" style="34" customWidth="1"/>
    <col min="13" max="16384" width="9.140625" style="34"/>
  </cols>
  <sheetData>
    <row r="1" spans="1:28" ht="19.5" customHeight="1" x14ac:dyDescent="0.2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1:28" ht="19.5" customHeight="1" x14ac:dyDescent="0.2">
      <c r="A2" s="125" t="s">
        <v>44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1:28" ht="19.5" customHeight="1" x14ac:dyDescent="0.2">
      <c r="A3" s="125" t="s">
        <v>11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28" ht="19.5" customHeight="1" x14ac:dyDescent="0.2">
      <c r="A4" s="125" t="s">
        <v>45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</row>
    <row r="5" spans="1:28" ht="6" customHeight="1" x14ac:dyDescent="0.2">
      <c r="A5" s="127" t="s">
        <v>89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</row>
    <row r="6" spans="1:28" s="35" customFormat="1" ht="28.5" x14ac:dyDescent="0.2">
      <c r="A6" s="126" t="s">
        <v>41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36"/>
      <c r="N6" s="36"/>
      <c r="O6" s="36"/>
      <c r="P6" s="36"/>
      <c r="Q6" s="36"/>
      <c r="R6" s="36"/>
      <c r="S6" s="36"/>
      <c r="T6" s="36"/>
      <c r="U6" s="36"/>
    </row>
    <row r="7" spans="1:28" s="35" customFormat="1" ht="18" customHeight="1" x14ac:dyDescent="0.2">
      <c r="A7" s="145" t="s">
        <v>17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</row>
    <row r="8" spans="1:28" s="35" customFormat="1" ht="4.5" customHeight="1" thickBot="1" x14ac:dyDescent="0.25">
      <c r="A8" s="128" t="s">
        <v>89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</row>
    <row r="9" spans="1:28" ht="19.5" customHeight="1" thickTop="1" x14ac:dyDescent="0.2">
      <c r="A9" s="146" t="s">
        <v>22</v>
      </c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8"/>
    </row>
    <row r="10" spans="1:28" s="75" customFormat="1" ht="18" customHeight="1" x14ac:dyDescent="0.2">
      <c r="A10" s="149" t="s">
        <v>80</v>
      </c>
      <c r="B10" s="150"/>
      <c r="C10" s="150"/>
      <c r="D10" s="150"/>
      <c r="E10" s="150"/>
      <c r="F10" s="150"/>
      <c r="G10" s="150"/>
      <c r="H10" s="150"/>
      <c r="I10" s="150"/>
      <c r="J10" s="150"/>
      <c r="K10" s="150"/>
      <c r="L10" s="151"/>
    </row>
    <row r="11" spans="1:28" ht="19.5" customHeight="1" x14ac:dyDescent="0.2">
      <c r="A11" s="152" t="s">
        <v>90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4"/>
    </row>
    <row r="12" spans="1:28" ht="5.25" customHeight="1" x14ac:dyDescent="0.2">
      <c r="A12" s="129" t="s">
        <v>89</v>
      </c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1"/>
    </row>
    <row r="13" spans="1:28" ht="15.75" x14ac:dyDescent="0.2">
      <c r="A13" s="165" t="s">
        <v>91</v>
      </c>
      <c r="B13" s="166"/>
      <c r="C13" s="166"/>
      <c r="D13" s="166"/>
      <c r="E13" s="30"/>
      <c r="F13" s="1"/>
      <c r="G13" s="84" t="s">
        <v>93</v>
      </c>
      <c r="H13" s="76"/>
      <c r="I13" s="59"/>
      <c r="J13" s="20"/>
      <c r="K13" s="11"/>
      <c r="L13" s="12" t="s">
        <v>95</v>
      </c>
    </row>
    <row r="14" spans="1:28" ht="15.75" x14ac:dyDescent="0.2">
      <c r="A14" s="167" t="s">
        <v>92</v>
      </c>
      <c r="B14" s="168"/>
      <c r="C14" s="168"/>
      <c r="D14" s="168"/>
      <c r="E14" s="31"/>
      <c r="F14" s="2"/>
      <c r="G14" s="2" t="s">
        <v>94</v>
      </c>
      <c r="H14" s="77"/>
      <c r="I14" s="60"/>
      <c r="J14" s="21"/>
      <c r="K14" s="13"/>
      <c r="L14" s="14" t="s">
        <v>96</v>
      </c>
    </row>
    <row r="15" spans="1:28" ht="15" x14ac:dyDescent="0.2">
      <c r="A15" s="116" t="s">
        <v>10</v>
      </c>
      <c r="B15" s="117"/>
      <c r="C15" s="117"/>
      <c r="D15" s="117"/>
      <c r="E15" s="117"/>
      <c r="F15" s="117"/>
      <c r="G15" s="118"/>
      <c r="H15" s="141" t="s">
        <v>1</v>
      </c>
      <c r="I15" s="142"/>
      <c r="J15" s="142"/>
      <c r="K15" s="142"/>
      <c r="L15" s="143"/>
    </row>
    <row r="16" spans="1:28" ht="15" x14ac:dyDescent="0.2">
      <c r="A16" s="37" t="s">
        <v>18</v>
      </c>
      <c r="B16" s="38"/>
      <c r="C16" s="38"/>
      <c r="D16" s="39"/>
      <c r="E16" s="4" t="s">
        <v>89</v>
      </c>
      <c r="F16" s="39"/>
      <c r="G16" s="4"/>
      <c r="H16" s="113" t="s">
        <v>97</v>
      </c>
      <c r="I16" s="114"/>
      <c r="J16" s="114"/>
      <c r="K16" s="114"/>
      <c r="L16" s="115"/>
    </row>
    <row r="17" spans="1:12" ht="15" x14ac:dyDescent="0.2">
      <c r="A17" s="37" t="s">
        <v>19</v>
      </c>
      <c r="B17" s="38"/>
      <c r="C17" s="38"/>
      <c r="D17" s="4"/>
      <c r="E17" s="32"/>
      <c r="F17" s="39"/>
      <c r="G17" s="4" t="s">
        <v>57</v>
      </c>
      <c r="H17" s="113" t="s">
        <v>108</v>
      </c>
      <c r="I17" s="114"/>
      <c r="J17" s="114"/>
      <c r="K17" s="114"/>
      <c r="L17" s="115"/>
    </row>
    <row r="18" spans="1:12" ht="15" x14ac:dyDescent="0.2">
      <c r="A18" s="37" t="s">
        <v>20</v>
      </c>
      <c r="B18" s="38"/>
      <c r="C18" s="38"/>
      <c r="D18" s="4"/>
      <c r="E18" s="32"/>
      <c r="F18" s="39"/>
      <c r="G18" s="4" t="s">
        <v>58</v>
      </c>
      <c r="H18" s="113" t="s">
        <v>109</v>
      </c>
      <c r="I18" s="114"/>
      <c r="J18" s="114"/>
      <c r="K18" s="114"/>
      <c r="L18" s="115"/>
    </row>
    <row r="19" spans="1:12" ht="16.5" thickBot="1" x14ac:dyDescent="0.25">
      <c r="A19" s="37" t="s">
        <v>16</v>
      </c>
      <c r="B19" s="5"/>
      <c r="C19" s="5"/>
      <c r="D19" s="3"/>
      <c r="E19" s="81"/>
      <c r="F19" s="3"/>
      <c r="G19" s="4" t="s">
        <v>61</v>
      </c>
      <c r="H19" s="112" t="s">
        <v>39</v>
      </c>
      <c r="I19" s="61"/>
      <c r="J19" s="22"/>
      <c r="K19" s="29">
        <v>3.5</v>
      </c>
      <c r="L19" s="40" t="s">
        <v>81</v>
      </c>
    </row>
    <row r="20" spans="1:12" ht="5.25" customHeight="1" thickTop="1" thickBot="1" x14ac:dyDescent="0.25">
      <c r="A20" s="9"/>
      <c r="B20" s="8"/>
      <c r="C20" s="8"/>
      <c r="D20" s="7"/>
      <c r="E20" s="33"/>
      <c r="F20" s="7"/>
      <c r="G20" s="7"/>
      <c r="H20" s="57"/>
      <c r="I20" s="62"/>
      <c r="J20" s="23"/>
      <c r="K20" s="7"/>
      <c r="L20" s="10"/>
    </row>
    <row r="21" spans="1:12" s="41" customFormat="1" ht="21" customHeight="1" thickTop="1" x14ac:dyDescent="0.2">
      <c r="A21" s="119" t="s">
        <v>7</v>
      </c>
      <c r="B21" s="121" t="s">
        <v>13</v>
      </c>
      <c r="C21" s="121" t="s">
        <v>38</v>
      </c>
      <c r="D21" s="121" t="s">
        <v>2</v>
      </c>
      <c r="E21" s="123" t="s">
        <v>37</v>
      </c>
      <c r="F21" s="121" t="s">
        <v>9</v>
      </c>
      <c r="G21" s="121" t="s">
        <v>14</v>
      </c>
      <c r="H21" s="159" t="s">
        <v>8</v>
      </c>
      <c r="I21" s="159" t="s">
        <v>27</v>
      </c>
      <c r="J21" s="161" t="s">
        <v>23</v>
      </c>
      <c r="K21" s="163" t="s">
        <v>26</v>
      </c>
      <c r="L21" s="135" t="s">
        <v>15</v>
      </c>
    </row>
    <row r="22" spans="1:12" s="41" customFormat="1" ht="13.5" customHeight="1" x14ac:dyDescent="0.2">
      <c r="A22" s="120"/>
      <c r="B22" s="122"/>
      <c r="C22" s="122"/>
      <c r="D22" s="122"/>
      <c r="E22" s="124"/>
      <c r="F22" s="122"/>
      <c r="G22" s="122"/>
      <c r="H22" s="160"/>
      <c r="I22" s="160"/>
      <c r="J22" s="162"/>
      <c r="K22" s="164"/>
      <c r="L22" s="136"/>
    </row>
    <row r="23" spans="1:12" ht="21.75" customHeight="1" x14ac:dyDescent="0.2">
      <c r="A23" s="85">
        <v>1</v>
      </c>
      <c r="B23" s="86">
        <v>15</v>
      </c>
      <c r="C23" s="87">
        <v>10010084849</v>
      </c>
      <c r="D23" s="88" t="s">
        <v>79</v>
      </c>
      <c r="E23" s="89">
        <v>34294</v>
      </c>
      <c r="F23" s="90" t="s">
        <v>25</v>
      </c>
      <c r="G23" s="91" t="s">
        <v>100</v>
      </c>
      <c r="H23" s="111">
        <v>3.6629629629629629E-3</v>
      </c>
      <c r="I23" s="109" t="s">
        <v>89</v>
      </c>
      <c r="J23" s="92">
        <f>IFERROR($K$19*3600/(HOUR(H23)*3600+MINUTE(H23)*60+SECOND(H23)),"")</f>
        <v>39.87341772151899</v>
      </c>
      <c r="K23" s="86"/>
      <c r="L23" s="93"/>
    </row>
    <row r="24" spans="1:12" ht="21.75" customHeight="1" x14ac:dyDescent="0.2">
      <c r="A24" s="94">
        <v>2</v>
      </c>
      <c r="B24" s="86">
        <v>18</v>
      </c>
      <c r="C24" s="87">
        <v>10050875369</v>
      </c>
      <c r="D24" s="88" t="s">
        <v>50</v>
      </c>
      <c r="E24" s="89">
        <v>37306</v>
      </c>
      <c r="F24" s="90" t="s">
        <v>25</v>
      </c>
      <c r="G24" s="91" t="s">
        <v>24</v>
      </c>
      <c r="H24" s="111">
        <v>3.7888888888888889E-3</v>
      </c>
      <c r="I24" s="109">
        <f>H24-$H$23</f>
        <v>1.2592592592592603E-4</v>
      </c>
      <c r="J24" s="92">
        <f>IFERROR($K$19*3600/(HOUR(H24)*3600+MINUTE(H24)*60+SECOND(H24)),"")</f>
        <v>38.532110091743121</v>
      </c>
      <c r="K24" s="86"/>
      <c r="L24" s="93"/>
    </row>
    <row r="25" spans="1:12" ht="21.75" customHeight="1" x14ac:dyDescent="0.2">
      <c r="A25" s="85">
        <v>3</v>
      </c>
      <c r="B25" s="86">
        <v>7</v>
      </c>
      <c r="C25" s="87">
        <v>10036014666</v>
      </c>
      <c r="D25" s="88" t="s">
        <v>55</v>
      </c>
      <c r="E25" s="89">
        <v>37544</v>
      </c>
      <c r="F25" s="90" t="s">
        <v>25</v>
      </c>
      <c r="G25" s="91" t="s">
        <v>59</v>
      </c>
      <c r="H25" s="111">
        <v>3.8188657407407407E-3</v>
      </c>
      <c r="I25" s="109">
        <f t="shared" ref="I25:I37" si="0">H25-$H$23</f>
        <v>1.5590277777777781E-4</v>
      </c>
      <c r="J25" s="92">
        <f t="shared" ref="J25:J37" si="1">IFERROR($K$19*3600/(HOUR(H25)*3600+MINUTE(H25)*60+SECOND(H25)),"")</f>
        <v>38.18181818181818</v>
      </c>
      <c r="K25" s="86"/>
      <c r="L25" s="93"/>
    </row>
    <row r="26" spans="1:12" ht="21.75" customHeight="1" x14ac:dyDescent="0.2">
      <c r="A26" s="94">
        <v>4</v>
      </c>
      <c r="B26" s="86">
        <v>19</v>
      </c>
      <c r="C26" s="87">
        <v>10036045483</v>
      </c>
      <c r="D26" s="88" t="s">
        <v>51</v>
      </c>
      <c r="E26" s="89">
        <v>37594</v>
      </c>
      <c r="F26" s="90" t="s">
        <v>34</v>
      </c>
      <c r="G26" s="91" t="s">
        <v>101</v>
      </c>
      <c r="H26" s="111">
        <v>3.8221064814814819E-3</v>
      </c>
      <c r="I26" s="109">
        <f t="shared" si="0"/>
        <v>1.5914351851851897E-4</v>
      </c>
      <c r="J26" s="92">
        <f t="shared" si="1"/>
        <v>38.18181818181818</v>
      </c>
      <c r="K26" s="86"/>
      <c r="L26" s="93"/>
    </row>
    <row r="27" spans="1:12" ht="21.75" customHeight="1" x14ac:dyDescent="0.2">
      <c r="A27" s="85">
        <v>5</v>
      </c>
      <c r="B27" s="86">
        <v>17</v>
      </c>
      <c r="C27" s="87">
        <v>10036075900</v>
      </c>
      <c r="D27" s="88" t="s">
        <v>49</v>
      </c>
      <c r="E27" s="89">
        <v>37542</v>
      </c>
      <c r="F27" s="90" t="s">
        <v>25</v>
      </c>
      <c r="G27" s="91" t="s">
        <v>102</v>
      </c>
      <c r="H27" s="111">
        <v>3.8224537037037033E-3</v>
      </c>
      <c r="I27" s="109">
        <f t="shared" si="0"/>
        <v>1.5949074074074043E-4</v>
      </c>
      <c r="J27" s="92">
        <f t="shared" si="1"/>
        <v>38.18181818181818</v>
      </c>
      <c r="K27" s="86"/>
      <c r="L27" s="93"/>
    </row>
    <row r="28" spans="1:12" ht="21.75" customHeight="1" x14ac:dyDescent="0.2">
      <c r="A28" s="94">
        <v>6</v>
      </c>
      <c r="B28" s="86">
        <v>28</v>
      </c>
      <c r="C28" s="87">
        <v>10034947868</v>
      </c>
      <c r="D28" s="88" t="s">
        <v>72</v>
      </c>
      <c r="E28" s="89">
        <v>36839</v>
      </c>
      <c r="F28" s="90" t="s">
        <v>25</v>
      </c>
      <c r="G28" s="91" t="s">
        <v>86</v>
      </c>
      <c r="H28" s="111">
        <v>3.8471064814814813E-3</v>
      </c>
      <c r="I28" s="109">
        <f t="shared" si="0"/>
        <v>1.8414351851851838E-4</v>
      </c>
      <c r="J28" s="92">
        <f t="shared" si="1"/>
        <v>37.951807228915662</v>
      </c>
      <c r="K28" s="86"/>
      <c r="L28" s="93"/>
    </row>
    <row r="29" spans="1:12" ht="21.75" customHeight="1" x14ac:dyDescent="0.2">
      <c r="A29" s="85">
        <v>7</v>
      </c>
      <c r="B29" s="86">
        <v>24</v>
      </c>
      <c r="C29" s="87">
        <v>10072638445</v>
      </c>
      <c r="D29" s="88" t="s">
        <v>70</v>
      </c>
      <c r="E29" s="89">
        <v>37138</v>
      </c>
      <c r="F29" s="90" t="s">
        <v>34</v>
      </c>
      <c r="G29" s="91" t="s">
        <v>85</v>
      </c>
      <c r="H29" s="111">
        <v>3.8847222222222221E-3</v>
      </c>
      <c r="I29" s="109">
        <f t="shared" si="0"/>
        <v>2.2175925925925922E-4</v>
      </c>
      <c r="J29" s="92">
        <f t="shared" si="1"/>
        <v>37.5</v>
      </c>
      <c r="K29" s="86"/>
      <c r="L29" s="93"/>
    </row>
    <row r="30" spans="1:12" ht="21.75" customHeight="1" x14ac:dyDescent="0.2">
      <c r="A30" s="94">
        <v>8</v>
      </c>
      <c r="B30" s="86">
        <v>20</v>
      </c>
      <c r="C30" s="87">
        <v>10036085600</v>
      </c>
      <c r="D30" s="88" t="s">
        <v>68</v>
      </c>
      <c r="E30" s="89">
        <v>37543</v>
      </c>
      <c r="F30" s="90" t="s">
        <v>34</v>
      </c>
      <c r="G30" s="91" t="s">
        <v>85</v>
      </c>
      <c r="H30" s="111">
        <v>3.9841435185185188E-3</v>
      </c>
      <c r="I30" s="109">
        <f t="shared" si="0"/>
        <v>3.2118055555555589E-4</v>
      </c>
      <c r="J30" s="92">
        <f t="shared" si="1"/>
        <v>36.627906976744185</v>
      </c>
      <c r="K30" s="86"/>
      <c r="L30" s="93"/>
    </row>
    <row r="31" spans="1:12" ht="21.75" customHeight="1" x14ac:dyDescent="0.2">
      <c r="A31" s="85">
        <v>9</v>
      </c>
      <c r="B31" s="86">
        <v>99</v>
      </c>
      <c r="C31" s="87">
        <v>10014629604</v>
      </c>
      <c r="D31" s="88" t="s">
        <v>78</v>
      </c>
      <c r="E31" s="89">
        <v>36294</v>
      </c>
      <c r="F31" s="90" t="s">
        <v>25</v>
      </c>
      <c r="G31" s="91" t="s">
        <v>88</v>
      </c>
      <c r="H31" s="111">
        <v>4.133796296296296E-3</v>
      </c>
      <c r="I31" s="109">
        <f t="shared" si="0"/>
        <v>4.7083333333333309E-4</v>
      </c>
      <c r="J31" s="92">
        <f t="shared" si="1"/>
        <v>35.294117647058826</v>
      </c>
      <c r="K31" s="86"/>
      <c r="L31" s="93"/>
    </row>
    <row r="32" spans="1:12" ht="21.75" customHeight="1" x14ac:dyDescent="0.2">
      <c r="A32" s="94">
        <v>10</v>
      </c>
      <c r="B32" s="86">
        <v>35</v>
      </c>
      <c r="C32" s="87">
        <v>10105702803</v>
      </c>
      <c r="D32" s="88" t="s">
        <v>56</v>
      </c>
      <c r="E32" s="89">
        <v>33116</v>
      </c>
      <c r="F32" s="90" t="s">
        <v>34</v>
      </c>
      <c r="G32" s="91" t="s">
        <v>98</v>
      </c>
      <c r="H32" s="111">
        <v>4.165046296296296E-3</v>
      </c>
      <c r="I32" s="109">
        <f t="shared" si="0"/>
        <v>5.0208333333333311E-4</v>
      </c>
      <c r="J32" s="92">
        <f t="shared" si="1"/>
        <v>35</v>
      </c>
      <c r="K32" s="86"/>
      <c r="L32" s="93"/>
    </row>
    <row r="33" spans="1:12" ht="21.75" customHeight="1" x14ac:dyDescent="0.2">
      <c r="A33" s="85">
        <v>11</v>
      </c>
      <c r="B33" s="86">
        <v>33</v>
      </c>
      <c r="C33" s="87">
        <v>10054147606</v>
      </c>
      <c r="D33" s="88" t="s">
        <v>74</v>
      </c>
      <c r="E33" s="89">
        <v>37379</v>
      </c>
      <c r="F33" s="90" t="s">
        <v>34</v>
      </c>
      <c r="G33" s="91" t="s">
        <v>87</v>
      </c>
      <c r="H33" s="111">
        <v>4.1924768518518517E-3</v>
      </c>
      <c r="I33" s="109">
        <f t="shared" si="0"/>
        <v>5.2951388888888883E-4</v>
      </c>
      <c r="J33" s="92">
        <f t="shared" si="1"/>
        <v>34.806629834254146</v>
      </c>
      <c r="K33" s="86"/>
      <c r="L33" s="93"/>
    </row>
    <row r="34" spans="1:12" ht="21.75" customHeight="1" x14ac:dyDescent="0.2">
      <c r="A34" s="94">
        <v>12</v>
      </c>
      <c r="B34" s="86">
        <v>6</v>
      </c>
      <c r="C34" s="87">
        <v>10036079435</v>
      </c>
      <c r="D34" s="88" t="s">
        <v>62</v>
      </c>
      <c r="E34" s="89">
        <v>37114</v>
      </c>
      <c r="F34" s="90" t="s">
        <v>40</v>
      </c>
      <c r="G34" s="91" t="s">
        <v>42</v>
      </c>
      <c r="H34" s="111">
        <v>4.2043981481481481E-3</v>
      </c>
      <c r="I34" s="109">
        <f t="shared" si="0"/>
        <v>5.4143518518518516E-4</v>
      </c>
      <c r="J34" s="92">
        <f t="shared" si="1"/>
        <v>34.710743801652896</v>
      </c>
      <c r="K34" s="86"/>
      <c r="L34" s="93"/>
    </row>
    <row r="35" spans="1:12" ht="21.75" customHeight="1" x14ac:dyDescent="0.2">
      <c r="A35" s="85">
        <v>13</v>
      </c>
      <c r="B35" s="86">
        <v>10</v>
      </c>
      <c r="C35" s="87">
        <v>10114015396</v>
      </c>
      <c r="D35" s="88" t="s">
        <v>65</v>
      </c>
      <c r="E35" s="89">
        <v>36017</v>
      </c>
      <c r="F35" s="90" t="s">
        <v>40</v>
      </c>
      <c r="G35" s="91" t="s">
        <v>84</v>
      </c>
      <c r="H35" s="111">
        <v>4.3332175925925925E-3</v>
      </c>
      <c r="I35" s="109">
        <f t="shared" si="0"/>
        <v>6.7025462962962959E-4</v>
      </c>
      <c r="J35" s="92">
        <f t="shared" si="1"/>
        <v>33.689839572192511</v>
      </c>
      <c r="K35" s="86"/>
      <c r="L35" s="93"/>
    </row>
    <row r="36" spans="1:12" ht="21.75" customHeight="1" x14ac:dyDescent="0.2">
      <c r="A36" s="94">
        <v>14</v>
      </c>
      <c r="B36" s="86">
        <v>98</v>
      </c>
      <c r="C36" s="87">
        <v>10034976059</v>
      </c>
      <c r="D36" s="88" t="s">
        <v>76</v>
      </c>
      <c r="E36" s="89">
        <v>36829</v>
      </c>
      <c r="F36" s="90" t="s">
        <v>40</v>
      </c>
      <c r="G36" s="91" t="s">
        <v>77</v>
      </c>
      <c r="H36" s="111">
        <v>4.4300925925925922E-3</v>
      </c>
      <c r="I36" s="109">
        <f t="shared" si="0"/>
        <v>7.6712962962962932E-4</v>
      </c>
      <c r="J36" s="92">
        <f t="shared" si="1"/>
        <v>32.898172323759788</v>
      </c>
      <c r="K36" s="86"/>
      <c r="L36" s="93"/>
    </row>
    <row r="37" spans="1:12" ht="21.75" customHeight="1" x14ac:dyDescent="0.2">
      <c r="A37" s="85">
        <v>15</v>
      </c>
      <c r="B37" s="86">
        <v>34</v>
      </c>
      <c r="C37" s="87">
        <v>10036065691</v>
      </c>
      <c r="D37" s="88" t="s">
        <v>75</v>
      </c>
      <c r="E37" s="89">
        <v>37320</v>
      </c>
      <c r="F37" s="90" t="s">
        <v>34</v>
      </c>
      <c r="G37" s="91" t="s">
        <v>87</v>
      </c>
      <c r="H37" s="111">
        <v>4.4428240740740739E-3</v>
      </c>
      <c r="I37" s="109">
        <f t="shared" si="0"/>
        <v>7.7986111111111095E-4</v>
      </c>
      <c r="J37" s="92">
        <f t="shared" si="1"/>
        <v>32.8125</v>
      </c>
      <c r="K37" s="86"/>
      <c r="L37" s="93"/>
    </row>
    <row r="38" spans="1:12" ht="21.75" customHeight="1" x14ac:dyDescent="0.2">
      <c r="A38" s="94" t="s">
        <v>60</v>
      </c>
      <c r="B38" s="86">
        <v>2</v>
      </c>
      <c r="C38" s="87">
        <v>10093888708</v>
      </c>
      <c r="D38" s="88" t="s">
        <v>52</v>
      </c>
      <c r="E38" s="89">
        <v>36544</v>
      </c>
      <c r="F38" s="90" t="s">
        <v>34</v>
      </c>
      <c r="G38" s="91" t="s">
        <v>42</v>
      </c>
      <c r="H38" s="109"/>
      <c r="I38" s="109"/>
      <c r="J38" s="92"/>
      <c r="K38" s="86"/>
      <c r="L38" s="93"/>
    </row>
    <row r="39" spans="1:12" ht="21.75" customHeight="1" x14ac:dyDescent="0.2">
      <c r="A39" s="94" t="s">
        <v>60</v>
      </c>
      <c r="B39" s="86">
        <v>3</v>
      </c>
      <c r="C39" s="87">
        <v>10034962521</v>
      </c>
      <c r="D39" s="88" t="s">
        <v>53</v>
      </c>
      <c r="E39" s="89">
        <v>36685</v>
      </c>
      <c r="F39" s="90" t="s">
        <v>25</v>
      </c>
      <c r="G39" s="91" t="s">
        <v>42</v>
      </c>
      <c r="H39" s="109"/>
      <c r="I39" s="109"/>
      <c r="J39" s="92"/>
      <c r="K39" s="86"/>
      <c r="L39" s="93"/>
    </row>
    <row r="40" spans="1:12" ht="21.75" customHeight="1" x14ac:dyDescent="0.2">
      <c r="A40" s="94" t="s">
        <v>60</v>
      </c>
      <c r="B40" s="86">
        <v>5</v>
      </c>
      <c r="C40" s="87">
        <v>10023524807</v>
      </c>
      <c r="D40" s="88" t="s">
        <v>54</v>
      </c>
      <c r="E40" s="89">
        <v>36182</v>
      </c>
      <c r="F40" s="90" t="s">
        <v>25</v>
      </c>
      <c r="G40" s="91" t="s">
        <v>42</v>
      </c>
      <c r="H40" s="109"/>
      <c r="I40" s="109"/>
      <c r="J40" s="92"/>
      <c r="K40" s="86"/>
      <c r="L40" s="93"/>
    </row>
    <row r="41" spans="1:12" ht="21.75" customHeight="1" x14ac:dyDescent="0.2">
      <c r="A41" s="94" t="s">
        <v>60</v>
      </c>
      <c r="B41" s="86">
        <v>8</v>
      </c>
      <c r="C41" s="87">
        <v>10052804154</v>
      </c>
      <c r="D41" s="88" t="s">
        <v>63</v>
      </c>
      <c r="E41" s="89">
        <v>37537</v>
      </c>
      <c r="F41" s="90" t="s">
        <v>34</v>
      </c>
      <c r="G41" s="91" t="s">
        <v>82</v>
      </c>
      <c r="H41" s="109"/>
      <c r="I41" s="109"/>
      <c r="J41" s="92"/>
      <c r="K41" s="86"/>
      <c r="L41" s="93"/>
    </row>
    <row r="42" spans="1:12" ht="21.75" customHeight="1" x14ac:dyDescent="0.2">
      <c r="A42" s="94" t="s">
        <v>60</v>
      </c>
      <c r="B42" s="86">
        <v>9</v>
      </c>
      <c r="C42" s="87">
        <v>10007913564</v>
      </c>
      <c r="D42" s="88" t="s">
        <v>64</v>
      </c>
      <c r="E42" s="89">
        <v>33173</v>
      </c>
      <c r="F42" s="90" t="s">
        <v>25</v>
      </c>
      <c r="G42" s="91" t="s">
        <v>83</v>
      </c>
      <c r="H42" s="109"/>
      <c r="I42" s="109"/>
      <c r="J42" s="92"/>
      <c r="K42" s="86"/>
      <c r="L42" s="93"/>
    </row>
    <row r="43" spans="1:12" ht="21.75" customHeight="1" x14ac:dyDescent="0.2">
      <c r="A43" s="94" t="s">
        <v>60</v>
      </c>
      <c r="B43" s="86">
        <v>11</v>
      </c>
      <c r="C43" s="87">
        <v>10083380473</v>
      </c>
      <c r="D43" s="88" t="s">
        <v>66</v>
      </c>
      <c r="E43" s="89">
        <v>37347</v>
      </c>
      <c r="F43" s="90" t="s">
        <v>34</v>
      </c>
      <c r="G43" s="91" t="s">
        <v>24</v>
      </c>
      <c r="H43" s="109"/>
      <c r="I43" s="109"/>
      <c r="J43" s="92"/>
      <c r="K43" s="86"/>
      <c r="L43" s="93"/>
    </row>
    <row r="44" spans="1:12" ht="21.75" customHeight="1" x14ac:dyDescent="0.2">
      <c r="A44" s="94" t="s">
        <v>60</v>
      </c>
      <c r="B44" s="86">
        <v>12</v>
      </c>
      <c r="C44" s="87">
        <v>10007739974</v>
      </c>
      <c r="D44" s="88" t="s">
        <v>67</v>
      </c>
      <c r="E44" s="89">
        <v>34445</v>
      </c>
      <c r="F44" s="90" t="s">
        <v>21</v>
      </c>
      <c r="G44" s="91" t="s">
        <v>99</v>
      </c>
      <c r="H44" s="109"/>
      <c r="I44" s="109"/>
      <c r="J44" s="92"/>
      <c r="K44" s="86"/>
      <c r="L44" s="93"/>
    </row>
    <row r="45" spans="1:12" ht="21.75" customHeight="1" x14ac:dyDescent="0.2">
      <c r="A45" s="94" t="s">
        <v>60</v>
      </c>
      <c r="B45" s="86">
        <v>13</v>
      </c>
      <c r="C45" s="87">
        <v>10015151582</v>
      </c>
      <c r="D45" s="88" t="s">
        <v>46</v>
      </c>
      <c r="E45" s="89">
        <v>35711</v>
      </c>
      <c r="F45" s="90" t="s">
        <v>25</v>
      </c>
      <c r="G45" s="91" t="s">
        <v>24</v>
      </c>
      <c r="H45" s="109"/>
      <c r="I45" s="109"/>
      <c r="J45" s="92"/>
      <c r="K45" s="86"/>
      <c r="L45" s="93"/>
    </row>
    <row r="46" spans="1:12" ht="21.75" customHeight="1" x14ac:dyDescent="0.2">
      <c r="A46" s="94" t="s">
        <v>60</v>
      </c>
      <c r="B46" s="86">
        <v>14</v>
      </c>
      <c r="C46" s="87">
        <v>10008696537</v>
      </c>
      <c r="D46" s="88" t="s">
        <v>47</v>
      </c>
      <c r="E46" s="89">
        <v>34795</v>
      </c>
      <c r="F46" s="90" t="s">
        <v>25</v>
      </c>
      <c r="G46" s="91" t="s">
        <v>103</v>
      </c>
      <c r="H46" s="109"/>
      <c r="I46" s="109"/>
      <c r="J46" s="92"/>
      <c r="K46" s="86"/>
      <c r="L46" s="93"/>
    </row>
    <row r="47" spans="1:12" ht="21.75" customHeight="1" x14ac:dyDescent="0.2">
      <c r="A47" s="94" t="s">
        <v>60</v>
      </c>
      <c r="B47" s="86">
        <v>16</v>
      </c>
      <c r="C47" s="87">
        <v>10013919985</v>
      </c>
      <c r="D47" s="88" t="s">
        <v>48</v>
      </c>
      <c r="E47" s="89">
        <v>34593</v>
      </c>
      <c r="F47" s="90" t="s">
        <v>25</v>
      </c>
      <c r="G47" s="91" t="s">
        <v>104</v>
      </c>
      <c r="H47" s="109"/>
      <c r="I47" s="109"/>
      <c r="J47" s="92"/>
      <c r="K47" s="86"/>
      <c r="L47" s="93"/>
    </row>
    <row r="48" spans="1:12" ht="21.75" customHeight="1" x14ac:dyDescent="0.2">
      <c r="A48" s="94" t="s">
        <v>60</v>
      </c>
      <c r="B48" s="86">
        <v>27</v>
      </c>
      <c r="C48" s="87">
        <v>10036046231</v>
      </c>
      <c r="D48" s="88" t="s">
        <v>71</v>
      </c>
      <c r="E48" s="89">
        <v>37477</v>
      </c>
      <c r="F48" s="90" t="s">
        <v>34</v>
      </c>
      <c r="G48" s="91" t="s">
        <v>86</v>
      </c>
      <c r="H48" s="109"/>
      <c r="I48" s="109"/>
      <c r="J48" s="92"/>
      <c r="K48" s="86"/>
      <c r="L48" s="93"/>
    </row>
    <row r="49" spans="1:12" ht="21.75" customHeight="1" x14ac:dyDescent="0.2">
      <c r="A49" s="94" t="s">
        <v>60</v>
      </c>
      <c r="B49" s="86">
        <v>29</v>
      </c>
      <c r="C49" s="87">
        <v>10001468118</v>
      </c>
      <c r="D49" s="88" t="s">
        <v>73</v>
      </c>
      <c r="E49" s="89">
        <v>29413</v>
      </c>
      <c r="F49" s="90" t="s">
        <v>25</v>
      </c>
      <c r="G49" s="91" t="s">
        <v>86</v>
      </c>
      <c r="H49" s="109"/>
      <c r="I49" s="109"/>
      <c r="J49" s="92"/>
      <c r="K49" s="86"/>
      <c r="L49" s="93"/>
    </row>
    <row r="50" spans="1:12" ht="21.75" customHeight="1" thickBot="1" x14ac:dyDescent="0.25">
      <c r="A50" s="95" t="s">
        <v>60</v>
      </c>
      <c r="B50" s="96">
        <v>21</v>
      </c>
      <c r="C50" s="97">
        <v>10009692001</v>
      </c>
      <c r="D50" s="98" t="s">
        <v>69</v>
      </c>
      <c r="E50" s="99">
        <v>35597</v>
      </c>
      <c r="F50" s="100" t="s">
        <v>25</v>
      </c>
      <c r="G50" s="101" t="s">
        <v>85</v>
      </c>
      <c r="H50" s="110"/>
      <c r="I50" s="110"/>
      <c r="J50" s="102"/>
      <c r="K50" s="96"/>
      <c r="L50" s="103"/>
    </row>
    <row r="51" spans="1:12" ht="6" customHeight="1" thickTop="1" thickBot="1" x14ac:dyDescent="0.25">
      <c r="A51" s="83"/>
      <c r="B51" s="67"/>
      <c r="C51" s="67"/>
      <c r="D51" s="68"/>
      <c r="E51" s="69"/>
      <c r="F51" s="70"/>
      <c r="G51" s="71"/>
      <c r="H51" s="72"/>
      <c r="I51" s="73"/>
      <c r="J51" s="42"/>
      <c r="K51" s="74"/>
      <c r="L51" s="74"/>
    </row>
    <row r="52" spans="1:12" ht="15.75" thickTop="1" x14ac:dyDescent="0.2">
      <c r="A52" s="155" t="s">
        <v>5</v>
      </c>
      <c r="B52" s="137"/>
      <c r="C52" s="137"/>
      <c r="D52" s="137"/>
      <c r="E52" s="82"/>
      <c r="F52" s="82"/>
      <c r="G52" s="137" t="s">
        <v>6</v>
      </c>
      <c r="H52" s="137"/>
      <c r="I52" s="137"/>
      <c r="J52" s="137"/>
      <c r="K52" s="137"/>
      <c r="L52" s="138"/>
    </row>
    <row r="53" spans="1:12" x14ac:dyDescent="0.2">
      <c r="A53" s="15" t="s">
        <v>105</v>
      </c>
      <c r="B53" s="3"/>
      <c r="C53" s="43"/>
      <c r="D53" s="3"/>
      <c r="E53" s="52"/>
      <c r="F53" s="44"/>
      <c r="G53" s="45" t="s">
        <v>35</v>
      </c>
      <c r="H53" s="107">
        <v>12</v>
      </c>
      <c r="I53" s="63"/>
      <c r="J53" s="26"/>
      <c r="K53" s="104" t="s">
        <v>33</v>
      </c>
      <c r="L53" s="105">
        <f>COUNTIF(F23:F50,"ЗМС")</f>
        <v>0</v>
      </c>
    </row>
    <row r="54" spans="1:12" x14ac:dyDescent="0.2">
      <c r="A54" s="15" t="s">
        <v>106</v>
      </c>
      <c r="B54" s="3"/>
      <c r="C54" s="16"/>
      <c r="D54" s="3"/>
      <c r="E54" s="53"/>
      <c r="F54" s="47"/>
      <c r="G54" s="17" t="s">
        <v>28</v>
      </c>
      <c r="H54" s="106">
        <f>H55+H60</f>
        <v>28</v>
      </c>
      <c r="I54" s="64"/>
      <c r="J54" s="27"/>
      <c r="K54" s="104" t="s">
        <v>21</v>
      </c>
      <c r="L54" s="105">
        <f>COUNTIF(F23:F50,"МСМК")</f>
        <v>1</v>
      </c>
    </row>
    <row r="55" spans="1:12" x14ac:dyDescent="0.2">
      <c r="A55" s="15" t="s">
        <v>112</v>
      </c>
      <c r="B55" s="3"/>
      <c r="C55" s="19"/>
      <c r="D55" s="3"/>
      <c r="E55" s="53"/>
      <c r="F55" s="47"/>
      <c r="G55" s="17" t="s">
        <v>29</v>
      </c>
      <c r="H55" s="106">
        <f>H56+H57+H59</f>
        <v>15</v>
      </c>
      <c r="I55" s="64"/>
      <c r="J55" s="27"/>
      <c r="K55" s="104" t="s">
        <v>25</v>
      </c>
      <c r="L55" s="105">
        <f>COUNTIF(F23:F50,"МС")</f>
        <v>14</v>
      </c>
    </row>
    <row r="56" spans="1:12" x14ac:dyDescent="0.2">
      <c r="A56" s="15" t="s">
        <v>107</v>
      </c>
      <c r="B56" s="3"/>
      <c r="C56" s="19"/>
      <c r="D56" s="3"/>
      <c r="E56" s="53"/>
      <c r="F56" s="47"/>
      <c r="G56" s="17" t="s">
        <v>30</v>
      </c>
      <c r="H56" s="106">
        <f>COUNT(A23:A50)</f>
        <v>15</v>
      </c>
      <c r="I56" s="64"/>
      <c r="J56" s="27"/>
      <c r="K56" s="104" t="s">
        <v>34</v>
      </c>
      <c r="L56" s="105">
        <f>COUNTIF(F23:F50,"КМС")</f>
        <v>10</v>
      </c>
    </row>
    <row r="57" spans="1:12" x14ac:dyDescent="0.2">
      <c r="A57" s="15"/>
      <c r="B57" s="3"/>
      <c r="C57" s="19"/>
      <c r="D57" s="3"/>
      <c r="E57" s="53"/>
      <c r="F57" s="47"/>
      <c r="G57" s="17" t="s">
        <v>31</v>
      </c>
      <c r="H57" s="106">
        <f>COUNTIF(A23:A50,"НФ")</f>
        <v>0</v>
      </c>
      <c r="I57" s="64"/>
      <c r="J57" s="27"/>
      <c r="K57" s="104" t="s">
        <v>40</v>
      </c>
      <c r="L57" s="105">
        <f>COUNTIF(F23:F50,"1 СР")</f>
        <v>3</v>
      </c>
    </row>
    <row r="58" spans="1:12" x14ac:dyDescent="0.2">
      <c r="A58" s="15"/>
      <c r="B58" s="3"/>
      <c r="C58" s="3"/>
      <c r="D58" s="108"/>
      <c r="G58" s="104" t="s">
        <v>43</v>
      </c>
      <c r="H58" s="107">
        <f>COUNTIF(A23:A50,"ЛИМ")</f>
        <v>0</v>
      </c>
      <c r="I58" s="64"/>
      <c r="J58" s="27"/>
      <c r="K58" s="24" t="s">
        <v>110</v>
      </c>
      <c r="L58" s="46">
        <f>COUNTIF(F23:F50,"2 СР")</f>
        <v>0</v>
      </c>
    </row>
    <row r="59" spans="1:12" x14ac:dyDescent="0.2">
      <c r="A59" s="15"/>
      <c r="B59" s="3"/>
      <c r="C59" s="3"/>
      <c r="D59" s="3"/>
      <c r="E59" s="53"/>
      <c r="F59" s="47"/>
      <c r="G59" s="17" t="s">
        <v>36</v>
      </c>
      <c r="H59" s="106">
        <f>COUNTIF(A23:A50,"ДСКВ")</f>
        <v>0</v>
      </c>
      <c r="I59" s="64"/>
      <c r="J59" s="27"/>
      <c r="K59" s="24" t="s">
        <v>111</v>
      </c>
      <c r="L59" s="105">
        <f>COUNTIF(F23:F50,"3 СР")</f>
        <v>0</v>
      </c>
    </row>
    <row r="60" spans="1:12" x14ac:dyDescent="0.2">
      <c r="A60" s="15"/>
      <c r="B60" s="3"/>
      <c r="C60" s="3"/>
      <c r="D60" s="3"/>
      <c r="E60" s="54"/>
      <c r="F60" s="48"/>
      <c r="G60" s="17" t="s">
        <v>32</v>
      </c>
      <c r="H60" s="106">
        <f>COUNTIF(A23:A50,"НС")</f>
        <v>13</v>
      </c>
      <c r="I60" s="65"/>
      <c r="J60" s="28"/>
      <c r="K60" s="24"/>
      <c r="L60" s="18"/>
    </row>
    <row r="61" spans="1:12" ht="9.75" customHeight="1" x14ac:dyDescent="0.2">
      <c r="A61" s="15"/>
      <c r="B61" s="5"/>
      <c r="C61" s="5"/>
      <c r="D61" s="3"/>
      <c r="E61" s="32"/>
      <c r="L61" s="6"/>
    </row>
    <row r="62" spans="1:12" ht="15.75" x14ac:dyDescent="0.2">
      <c r="A62" s="139" t="s">
        <v>3</v>
      </c>
      <c r="B62" s="140"/>
      <c r="C62" s="140"/>
      <c r="D62" s="140"/>
      <c r="E62" s="140"/>
      <c r="F62" s="25"/>
      <c r="G62" s="140" t="s">
        <v>12</v>
      </c>
      <c r="H62" s="140"/>
      <c r="I62" s="140" t="s">
        <v>4</v>
      </c>
      <c r="J62" s="140"/>
      <c r="K62" s="140"/>
      <c r="L62" s="144"/>
    </row>
    <row r="63" spans="1:12" x14ac:dyDescent="0.2">
      <c r="A63" s="132"/>
      <c r="B63" s="127"/>
      <c r="C63" s="127"/>
      <c r="D63" s="127"/>
      <c r="E63" s="127"/>
      <c r="F63" s="133"/>
      <c r="G63" s="133"/>
      <c r="H63" s="133"/>
      <c r="I63" s="133"/>
      <c r="J63" s="133"/>
      <c r="K63" s="133"/>
      <c r="L63" s="134"/>
    </row>
    <row r="64" spans="1:12" x14ac:dyDescent="0.2">
      <c r="A64" s="79"/>
      <c r="B64" s="78"/>
      <c r="C64" s="78"/>
      <c r="D64" s="78"/>
      <c r="E64" s="55"/>
      <c r="F64" s="78"/>
      <c r="G64" s="78"/>
      <c r="I64" s="58"/>
      <c r="J64" s="78"/>
      <c r="K64" s="78"/>
      <c r="L64" s="80"/>
    </row>
    <row r="65" spans="1:12" x14ac:dyDescent="0.2">
      <c r="A65" s="79"/>
      <c r="B65" s="78"/>
      <c r="C65" s="78"/>
      <c r="D65" s="78"/>
      <c r="E65" s="55"/>
      <c r="F65" s="78"/>
      <c r="G65" s="78"/>
      <c r="I65" s="58"/>
      <c r="J65" s="78"/>
      <c r="K65" s="78"/>
      <c r="L65" s="80"/>
    </row>
    <row r="66" spans="1:12" x14ac:dyDescent="0.2">
      <c r="A66" s="79"/>
      <c r="B66" s="78"/>
      <c r="C66" s="78"/>
      <c r="D66" s="78"/>
      <c r="E66" s="55"/>
      <c r="F66" s="78"/>
      <c r="G66" s="78"/>
      <c r="I66" s="58"/>
      <c r="J66" s="78"/>
      <c r="K66" s="78"/>
      <c r="L66" s="80"/>
    </row>
    <row r="67" spans="1:12" x14ac:dyDescent="0.2">
      <c r="A67" s="79"/>
      <c r="B67" s="78"/>
      <c r="C67" s="78"/>
      <c r="D67" s="78"/>
      <c r="E67" s="55"/>
      <c r="F67" s="78"/>
      <c r="G67" s="78"/>
      <c r="I67" s="58"/>
      <c r="J67" s="78"/>
      <c r="K67" s="78"/>
      <c r="L67" s="80"/>
    </row>
    <row r="68" spans="1:12" ht="16.5" thickBot="1" x14ac:dyDescent="0.25">
      <c r="A68" s="156" t="s">
        <v>89</v>
      </c>
      <c r="B68" s="157"/>
      <c r="C68" s="157"/>
      <c r="D68" s="157"/>
      <c r="E68" s="157"/>
      <c r="F68" s="51"/>
      <c r="G68" s="157" t="s">
        <v>57</v>
      </c>
      <c r="H68" s="157"/>
      <c r="I68" s="157" t="s">
        <v>58</v>
      </c>
      <c r="J68" s="157"/>
      <c r="K68" s="157"/>
      <c r="L68" s="158"/>
    </row>
    <row r="69" spans="1:12" ht="13.5" thickTop="1" x14ac:dyDescent="0.2"/>
  </sheetData>
  <sortState ref="B23:H30">
    <sortCondition ref="H23:H30"/>
  </sortState>
  <mergeCells count="41">
    <mergeCell ref="A68:E68"/>
    <mergeCell ref="G68:H68"/>
    <mergeCell ref="I68:L68"/>
    <mergeCell ref="H21:H22"/>
    <mergeCell ref="I21:I22"/>
    <mergeCell ref="J21:J22"/>
    <mergeCell ref="K21:K22"/>
    <mergeCell ref="A7:L7"/>
    <mergeCell ref="A9:L9"/>
    <mergeCell ref="A10:L10"/>
    <mergeCell ref="A11:L11"/>
    <mergeCell ref="H18:L18"/>
    <mergeCell ref="A13:D13"/>
    <mergeCell ref="A14:D14"/>
    <mergeCell ref="A8:L8"/>
    <mergeCell ref="A12:L12"/>
    <mergeCell ref="A63:E63"/>
    <mergeCell ref="F63:L63"/>
    <mergeCell ref="L21:L22"/>
    <mergeCell ref="G52:L52"/>
    <mergeCell ref="A62:E62"/>
    <mergeCell ref="H15:L15"/>
    <mergeCell ref="G62:H62"/>
    <mergeCell ref="I62:L62"/>
    <mergeCell ref="F21:F22"/>
    <mergeCell ref="A52:D52"/>
    <mergeCell ref="A1:L1"/>
    <mergeCell ref="A2:L2"/>
    <mergeCell ref="A3:L3"/>
    <mergeCell ref="A4:L4"/>
    <mergeCell ref="A6:L6"/>
    <mergeCell ref="A5:L5"/>
    <mergeCell ref="H16:L16"/>
    <mergeCell ref="H17:L17"/>
    <mergeCell ref="A15:G15"/>
    <mergeCell ref="A21:A22"/>
    <mergeCell ref="B21:B22"/>
    <mergeCell ref="C21:C22"/>
    <mergeCell ref="D21:D22"/>
    <mergeCell ref="E21:E22"/>
    <mergeCell ref="G21:G22"/>
  </mergeCells>
  <conditionalFormatting sqref="G59:G60 G56:G57">
    <cfRule type="duplicateValues" dxfId="0" priority="2"/>
  </conditionalFormatting>
  <printOptions horizontalCentered="1"/>
  <pageMargins left="0.19685039370078741" right="0.19685039370078741" top="0.59055118110236227" bottom="0.59055118110236227" header="0.15748031496062992" footer="0.11811023622047245"/>
  <pageSetup paperSize="256" scale="84" fitToHeight="0" orientation="landscape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ИГ</vt:lpstr>
      <vt:lpstr>ИГ!Заголовки_для_печати</vt:lpstr>
      <vt:lpstr>ИГ!Область_печати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Arsen</cp:lastModifiedBy>
  <cp:lastPrinted>2021-07-08T19:40:04Z</cp:lastPrinted>
  <dcterms:created xsi:type="dcterms:W3CDTF">1996-10-08T23:32:33Z</dcterms:created>
  <dcterms:modified xsi:type="dcterms:W3CDTF">2021-07-08T19:40:36Z</dcterms:modified>
</cp:coreProperties>
</file>